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C:\Users\pradeepan\AppData\Local\Microsoft\Windows\INetCache\Content.Outlook\TTIGX4FD\"/>
    </mc:Choice>
  </mc:AlternateContent>
  <xr:revisionPtr revIDLastSave="0" documentId="13_ncr:1_{1E9895DB-A32C-45C6-8ED1-2B2AA35F117B}" xr6:coauthVersionLast="47" xr6:coauthVersionMax="47" xr10:uidLastSave="{00000000-0000-0000-0000-000000000000}"/>
  <bookViews>
    <workbookView xWindow="-110" yWindow="-110" windowWidth="19420" windowHeight="10300" xr2:uid="{4E65BC86-EEA4-432A-9D05-5E564DA12FE9}"/>
  </bookViews>
  <sheets>
    <sheet name="Variable (Multi Year)"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6" i="1" l="1"/>
  <c r="B37" i="1" s="1"/>
  <c r="B38" i="1" s="1"/>
  <c r="B39" i="1" s="1"/>
  <c r="B40" i="1" s="1"/>
  <c r="B41" i="1" s="1"/>
  <c r="B42" i="1" s="1"/>
  <c r="B43" i="1" s="1"/>
  <c r="B44" i="1" s="1"/>
  <c r="B45" i="1" s="1"/>
  <c r="E22" i="1"/>
  <c r="E21" i="1"/>
  <c r="E14" i="1"/>
  <c r="E15" i="1" l="1"/>
  <c r="E16" i="1" l="1"/>
  <c r="E17" i="1" l="1"/>
  <c r="E18" i="1"/>
  <c r="E20" i="1" l="1"/>
  <c r="E19" i="1"/>
  <c r="E30" i="1" l="1"/>
  <c r="G21" i="1" s="1"/>
  <c r="E23" i="1"/>
  <c r="E25" i="1" s="1"/>
  <c r="E26" i="1" s="1"/>
  <c r="E27" i="1" s="1"/>
  <c r="E28" i="1" s="1"/>
  <c r="E29" i="1" l="1"/>
  <c r="G13" i="1"/>
  <c r="G22" i="1" l="1"/>
  <c r="G14" i="1"/>
  <c r="G15" i="1" s="1"/>
  <c r="G16" i="1" s="1"/>
  <c r="G17" i="1" l="1"/>
  <c r="G18" i="1"/>
  <c r="G19" i="1" l="1"/>
  <c r="G20" i="1"/>
  <c r="G30" i="1" l="1"/>
  <c r="I21" i="1" s="1"/>
  <c r="G23" i="1"/>
  <c r="G25" i="1" s="1"/>
  <c r="G26" i="1" s="1"/>
  <c r="G27" i="1" s="1"/>
  <c r="G28" i="1" s="1"/>
  <c r="I30" i="1"/>
  <c r="K21" i="1" s="1"/>
  <c r="I13" i="1" l="1"/>
  <c r="G29" i="1"/>
  <c r="I22" i="1" l="1"/>
  <c r="I14" i="1"/>
  <c r="I15" i="1" l="1"/>
  <c r="I16" i="1" l="1"/>
  <c r="I18" i="1" l="1"/>
  <c r="I17" i="1"/>
  <c r="I20" i="1" l="1"/>
  <c r="I19" i="1"/>
  <c r="I23" i="1" s="1"/>
  <c r="I25" i="1" s="1"/>
  <c r="I26" i="1" s="1"/>
  <c r="I27" i="1" s="1"/>
  <c r="I28" i="1" s="1"/>
  <c r="K13" i="1" l="1"/>
  <c r="I29" i="1"/>
  <c r="K14" i="1" l="1"/>
  <c r="K15" i="1" s="1"/>
  <c r="K22" i="1"/>
  <c r="K16" i="1" l="1"/>
  <c r="K17" i="1" l="1"/>
  <c r="K18" i="1"/>
  <c r="K19" i="1" l="1"/>
  <c r="K20" i="1"/>
  <c r="K30" i="1" l="1"/>
  <c r="M21" i="1" s="1"/>
  <c r="M30" i="1"/>
  <c r="K23" i="1"/>
  <c r="K25" i="1" s="1"/>
  <c r="K26" i="1" s="1"/>
  <c r="K27" i="1" s="1"/>
  <c r="K28" i="1" s="1"/>
  <c r="K29" i="1" l="1"/>
  <c r="M13" i="1"/>
  <c r="M14" i="1" l="1"/>
  <c r="M22" i="1"/>
  <c r="M15" i="1"/>
  <c r="M16" i="1" l="1"/>
  <c r="M18" i="1" l="1"/>
  <c r="M17" i="1"/>
  <c r="M19" i="1" l="1"/>
  <c r="M23" i="1" s="1"/>
  <c r="M25" i="1" s="1"/>
  <c r="M26" i="1" s="1"/>
  <c r="M27" i="1" s="1"/>
  <c r="M28" i="1" s="1"/>
  <c r="M29" i="1" s="1"/>
  <c r="M20" i="1"/>
</calcChain>
</file>

<file path=xl/sharedStrings.xml><?xml version="1.0" encoding="utf-8"?>
<sst xmlns="http://schemas.openxmlformats.org/spreadsheetml/2006/main" count="91" uniqueCount="85">
  <si>
    <t>Sl No</t>
  </si>
  <si>
    <t>Assumptions</t>
  </si>
  <si>
    <t>Details</t>
  </si>
  <si>
    <t>a</t>
  </si>
  <si>
    <t>Capital Contribution / Asset Under Management</t>
  </si>
  <si>
    <t>b</t>
  </si>
  <si>
    <t>Management Fee (%age per annum)</t>
  </si>
  <si>
    <t>c</t>
  </si>
  <si>
    <t>Performance (%age per annum)</t>
  </si>
  <si>
    <t>d</t>
  </si>
  <si>
    <t>Brokerage/DP Charges/ Transaction costs/ other charges</t>
  </si>
  <si>
    <t>f</t>
  </si>
  <si>
    <t>Hurdle Rate</t>
  </si>
  <si>
    <t>FEE STRUCTURE ILLUSTRATION - AUM LINKED &amp; PERFFORMANCE FEE</t>
  </si>
  <si>
    <t>Particulars</t>
  </si>
  <si>
    <t>Calculation</t>
  </si>
  <si>
    <t xml:space="preserve">Year 1: Gain of </t>
  </si>
  <si>
    <t xml:space="preserve">Year 2: Gain of </t>
  </si>
  <si>
    <t>Year 3: Loss of</t>
  </si>
  <si>
    <t>-20%</t>
  </si>
  <si>
    <t>Year 4: Gain of</t>
  </si>
  <si>
    <t>Year 5: Loss of</t>
  </si>
  <si>
    <t>Amt (INR)</t>
  </si>
  <si>
    <t>i</t>
  </si>
  <si>
    <t xml:space="preserve">Capital Contributed / Assets under Management </t>
  </si>
  <si>
    <t>i = a</t>
  </si>
  <si>
    <t>ii</t>
  </si>
  <si>
    <t xml:space="preserve">Gain / (Loss) on Investment based on the Scenario </t>
  </si>
  <si>
    <t>ii= i*(scenario)</t>
  </si>
  <si>
    <t>iii</t>
  </si>
  <si>
    <t xml:space="preserve">Gross Value of the Portfolio at the end of the year </t>
  </si>
  <si>
    <t>iii= i + ii</t>
  </si>
  <si>
    <t>iv</t>
  </si>
  <si>
    <t xml:space="preserve">Daily weighted average assets under management </t>
  </si>
  <si>
    <t>average value is assumed for calculation purposes - this will value may change as it depends on daily average value of the portfolio for the quarter</t>
  </si>
  <si>
    <t>v</t>
  </si>
  <si>
    <t>Less: Brokerage/DP Charges/ Transaction costs/other charges (e.g., 0.10% of transaction amount)</t>
  </si>
  <si>
    <t>v= iv*e</t>
  </si>
  <si>
    <t>vi</t>
  </si>
  <si>
    <t>Less: Management fee (e.g., 1% + GST of 18% on average daily value for each quarter)</t>
  </si>
  <si>
    <t>vi=(b*(1+18%))*iv</t>
  </si>
  <si>
    <t>vii</t>
  </si>
  <si>
    <t>Gross Value of the Portfolio before Performance fee</t>
  </si>
  <si>
    <t>vii=iii-v-vi</t>
  </si>
  <si>
    <t>viii</t>
  </si>
  <si>
    <t>Gain/(Loss) less the above charges</t>
  </si>
  <si>
    <t>viii=ii-v-vi</t>
  </si>
  <si>
    <t>High Water Mark Value (the last highest value that the portfolio/account has reached)</t>
  </si>
  <si>
    <t>portfolio value less fixed cost</t>
  </si>
  <si>
    <t>ix</t>
  </si>
  <si>
    <t>ix=i*f</t>
  </si>
  <si>
    <t>x</t>
  </si>
  <si>
    <t>Gross value of the portfolio before performance fee is greater than High Water Mark Value + Hurdle rate of return</t>
  </si>
  <si>
    <t>x = vii &gt; (viii+ix) then Yes else No P Fees</t>
  </si>
  <si>
    <t>If Yes, proceed to performance fee calculation else 0 (zero) performance fee for the period)</t>
  </si>
  <si>
    <t>xi</t>
  </si>
  <si>
    <t xml:space="preserve">Portfolio return subject to Performance Fee </t>
  </si>
  <si>
    <t>xi=vii-viii-ix</t>
  </si>
  <si>
    <t>xii</t>
  </si>
  <si>
    <t>Performance fee  / Profit Share To be taken by PMS</t>
  </si>
  <si>
    <t>xii=((xi*d)*(1+18%))</t>
  </si>
  <si>
    <t>xiii</t>
  </si>
  <si>
    <t>Charges during the year (iv + v+ ix) - total</t>
  </si>
  <si>
    <t>xiii=v+vi+xii</t>
  </si>
  <si>
    <t>Net value of the portfolio at end of year</t>
  </si>
  <si>
    <t>NV=iii-xiii</t>
  </si>
  <si>
    <t>xiv</t>
  </si>
  <si>
    <t xml:space="preserve">% Portfolio Return </t>
  </si>
  <si>
    <t>xiv=(xiii-i)/i</t>
  </si>
  <si>
    <t>xv</t>
  </si>
  <si>
    <t>High Water Mark carried forward for next year</t>
  </si>
  <si>
    <t>the last highest value that the portfolio/account has reached</t>
  </si>
  <si>
    <t>Assumptions: (1) AUM linked Fee of 1% p.a. plus GST of 18% charged on daily average AUM during the year. (2) Brokerage costs, transaction charges &amp; other similar charges assumed as 0.10% of capital contribution and other charges may vary depend on security/product). (3) Hurdle rate depends on risk composition (can vary each year depending on performance of each asset class)</t>
  </si>
  <si>
    <t xml:space="preserve">Notes: </t>
  </si>
  <si>
    <t>In the illustration, Management fee is assumed to be charged annually. However, the Portfolio Manager may charge fee at any other frequency (i.e. Quarterly, Semi-annually, Annually) as defined in the PMS agreement and as permitted under SEBI regulations.</t>
  </si>
  <si>
    <t xml:space="preserve">Portfolio Manager can charge Management Fee on Average portfolio value for the management fee period or the closing portfolio value or in any other manner as defined in the PMS agreement and permitted under SEBI regulations. </t>
  </si>
  <si>
    <t>Returns are assumed to be generated linearly through the year.</t>
  </si>
  <si>
    <t>Other Expenses includes Account Opening charges, stamp duty /Audit Fee/ Bank charges / Fund Accounting charges / Custody Fee / demat charges or other miscellaneous expense</t>
  </si>
  <si>
    <t xml:space="preserve">Brokerage and transaction cost for the illustration purpose is charged on the Average AUM. However, Brokerage and Transaction cost are charged on basis the actuals trades. </t>
  </si>
  <si>
    <t>All Fees and charges are subject to GST.</t>
  </si>
  <si>
    <t>For this illustration, High Water Mark for the 1st Year is the Capital invested and from second year onwards if performance fee is charged, it’s the year end closing value after all charges and fees, else it remains the same. However, in actual, High Water Mark is defined in the PMS agreement and may differ from this illustration.</t>
  </si>
  <si>
    <t>For this illustration, Hurdle rate is calculated on Higher of (HWM or previous year closing NAV). However, in actual Hurdle Rate of return is defined in the PMS agreement and may differ from this illustration.</t>
  </si>
  <si>
    <t>Hurdle rate is prorated in case the performance fee period is less than 1 year OR if there are inflow/outflows from the portfolio</t>
  </si>
  <si>
    <t>The above illustration shows the High Water Mark to be carried forward in different scenario for equal and fair treatment to the investor.</t>
  </si>
  <si>
    <t>This is only a generic illustration, each portfolio manager can modify the illustration as per the terms and condition of their PMS agreement.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</si>
</sst>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000%"/>
    <numFmt numFmtId="165" formatCode="#,##0_ ;\-#,##0\ "/>
    <numFmt numFmtId="166" formatCode="0.0%"/>
  </numFmts>
  <fonts count="9" x14ac:knownFonts="1">
    <font>
      <sz val="11"/>
      <color theme="1"/>
      <name val="Aptos Narrow"/>
      <family val="2"/>
      <scheme val="minor"/>
    </font>
    <font>
      <sz val="11"/>
      <color theme="1"/>
      <name val="Aptos Narrow"/>
      <family val="2"/>
      <scheme val="minor"/>
    </font>
    <font>
      <b/>
      <sz val="11"/>
      <color theme="1"/>
      <name val="Aptos Narrow"/>
      <family val="2"/>
      <scheme val="minor"/>
    </font>
    <font>
      <b/>
      <sz val="11"/>
      <color theme="1"/>
      <name val="Browallia New"/>
      <family val="2"/>
      <charset val="222"/>
    </font>
    <font>
      <b/>
      <sz val="11"/>
      <color theme="1"/>
      <name val="Calibri"/>
      <family val="2"/>
    </font>
    <font>
      <sz val="11"/>
      <color theme="1"/>
      <name val="Calibri"/>
      <family val="2"/>
    </font>
    <font>
      <sz val="10"/>
      <color theme="1"/>
      <name val="PT Serif"/>
      <family val="1"/>
    </font>
    <font>
      <i/>
      <sz val="10"/>
      <color theme="1"/>
      <name val="PT Serif"/>
      <family val="1"/>
    </font>
    <font>
      <sz val="10"/>
      <color theme="1"/>
      <name val="Calibri"/>
      <family val="2"/>
    </font>
  </fonts>
  <fills count="2">
    <fill>
      <patternFill patternType="none"/>
    </fill>
    <fill>
      <patternFill patternType="gray125"/>
    </fill>
  </fills>
  <borders count="29">
    <border>
      <left/>
      <right/>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top style="thin">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93">
    <xf numFmtId="0" fontId="0" fillId="0" borderId="0" xfId="0"/>
    <xf numFmtId="0" fontId="2" fillId="0" borderId="1" xfId="0" applyFont="1" applyBorder="1" applyAlignment="1">
      <alignment horizontal="center" vertical="center" wrapText="1"/>
    </xf>
    <xf numFmtId="0" fontId="2" fillId="0" borderId="2" xfId="0" applyFont="1" applyBorder="1" applyAlignment="1">
      <alignment vertical="center" wrapText="1"/>
    </xf>
    <xf numFmtId="0" fontId="2" fillId="0" borderId="3" xfId="0" applyFont="1" applyBorder="1" applyAlignment="1">
      <alignment horizontal="left" vertical="center" wrapText="1"/>
    </xf>
    <xf numFmtId="0" fontId="0" fillId="0" borderId="4" xfId="0" applyBorder="1"/>
    <xf numFmtId="0" fontId="0" fillId="0" borderId="5" xfId="0" applyBorder="1"/>
    <xf numFmtId="0" fontId="0" fillId="0" borderId="6" xfId="0" applyBorder="1" applyAlignment="1">
      <alignment horizontal="center" vertical="center" wrapText="1"/>
    </xf>
    <xf numFmtId="0" fontId="0" fillId="0" borderId="7" xfId="0" applyBorder="1" applyAlignment="1">
      <alignment vertical="center" wrapText="1"/>
    </xf>
    <xf numFmtId="3" fontId="0" fillId="0" borderId="8" xfId="0" applyNumberFormat="1" applyBorder="1" applyAlignment="1">
      <alignment horizontal="left" vertical="center"/>
    </xf>
    <xf numFmtId="0" fontId="0" fillId="0" borderId="9" xfId="0" applyBorder="1"/>
    <xf numFmtId="10" fontId="0" fillId="0" borderId="8" xfId="0" applyNumberFormat="1" applyBorder="1" applyAlignment="1">
      <alignment horizontal="left" vertical="center"/>
    </xf>
    <xf numFmtId="0" fontId="0" fillId="0" borderId="7" xfId="0" applyBorder="1" applyAlignment="1">
      <alignment horizontal="left" vertical="center"/>
    </xf>
    <xf numFmtId="0" fontId="0" fillId="0" borderId="10" xfId="0" applyBorder="1" applyAlignment="1">
      <alignment horizontal="center" vertical="center" wrapText="1"/>
    </xf>
    <xf numFmtId="0" fontId="0" fillId="0" borderId="11" xfId="0" applyBorder="1" applyAlignment="1">
      <alignment vertical="center" wrapText="1"/>
    </xf>
    <xf numFmtId="9" fontId="0" fillId="0" borderId="12" xfId="0" applyNumberFormat="1" applyBorder="1" applyAlignment="1">
      <alignment horizontal="left" vertical="center"/>
    </xf>
    <xf numFmtId="0" fontId="0" fillId="0" borderId="13" xfId="0" applyBorder="1"/>
    <xf numFmtId="0" fontId="0" fillId="0" borderId="14" xfId="0" applyBorder="1"/>
    <xf numFmtId="0" fontId="0" fillId="0" borderId="15" xfId="0" applyBorder="1"/>
    <xf numFmtId="0" fontId="0" fillId="0" borderId="16" xfId="0" applyBorder="1"/>
    <xf numFmtId="0" fontId="4" fillId="0" borderId="16" xfId="0" applyFont="1" applyBorder="1" applyAlignment="1">
      <alignment horizontal="center" vertical="center"/>
    </xf>
    <xf numFmtId="9" fontId="4" fillId="0" borderId="16" xfId="0" applyNumberFormat="1" applyFont="1" applyBorder="1" applyAlignment="1">
      <alignment horizontal="center" vertical="center"/>
    </xf>
    <xf numFmtId="0" fontId="4" fillId="0" borderId="16" xfId="0" quotePrefix="1" applyFont="1" applyBorder="1" applyAlignment="1">
      <alignment horizontal="center" vertical="center"/>
    </xf>
    <xf numFmtId="0" fontId="4" fillId="0" borderId="22" xfId="0" applyFont="1" applyBorder="1" applyAlignment="1">
      <alignment horizontal="center" vertical="center"/>
    </xf>
    <xf numFmtId="9" fontId="4" fillId="0" borderId="22" xfId="0" applyNumberFormat="1" applyFont="1" applyBorder="1" applyAlignment="1">
      <alignment horizontal="center" vertical="center"/>
    </xf>
    <xf numFmtId="9" fontId="0" fillId="0" borderId="0" xfId="0" applyNumberFormat="1"/>
    <xf numFmtId="10" fontId="0" fillId="0" borderId="0" xfId="0" applyNumberFormat="1"/>
    <xf numFmtId="164" fontId="0" fillId="0" borderId="0" xfId="0" applyNumberFormat="1"/>
    <xf numFmtId="165" fontId="0" fillId="0" borderId="0" xfId="1" applyNumberFormat="1" applyFont="1" applyAlignment="1">
      <alignment horizontal="center" vertical="center"/>
    </xf>
    <xf numFmtId="0" fontId="5" fillId="0" borderId="22" xfId="0" applyFont="1" applyBorder="1" applyAlignment="1">
      <alignment horizontal="center" vertical="center"/>
    </xf>
    <xf numFmtId="0" fontId="5" fillId="0" borderId="21" xfId="0" applyFont="1" applyBorder="1" applyAlignment="1">
      <alignment horizontal="justify" vertical="center" wrapText="1"/>
    </xf>
    <xf numFmtId="0" fontId="0" fillId="0" borderId="22" xfId="0" quotePrefix="1" applyBorder="1" applyAlignment="1">
      <alignment horizontal="center" vertical="center"/>
    </xf>
    <xf numFmtId="165" fontId="6" fillId="0" borderId="0" xfId="1" applyNumberFormat="1" applyFont="1" applyAlignment="1">
      <alignment horizontal="center" vertical="center"/>
    </xf>
    <xf numFmtId="0" fontId="5" fillId="0" borderId="21" xfId="0" quotePrefix="1" applyFont="1" applyBorder="1" applyAlignment="1">
      <alignment horizontal="center" vertical="center"/>
    </xf>
    <xf numFmtId="0" fontId="0" fillId="0" borderId="22" xfId="0" quotePrefix="1" applyBorder="1" applyAlignment="1">
      <alignment horizontal="left" vertical="center"/>
    </xf>
    <xf numFmtId="166" fontId="0" fillId="0" borderId="0" xfId="2" applyNumberFormat="1" applyFont="1"/>
    <xf numFmtId="0" fontId="5" fillId="0" borderId="21" xfId="0" applyFont="1" applyBorder="1" applyAlignment="1">
      <alignment horizontal="center" vertical="center"/>
    </xf>
    <xf numFmtId="10" fontId="0" fillId="0" borderId="0" xfId="2" applyNumberFormat="1" applyFont="1" applyAlignment="1">
      <alignment horizontal="center" vertical="center"/>
    </xf>
    <xf numFmtId="43" fontId="0" fillId="0" borderId="0" xfId="1" applyFont="1" applyAlignment="1">
      <alignment horizontal="center" vertical="center"/>
    </xf>
    <xf numFmtId="3" fontId="0" fillId="0" borderId="0" xfId="0" applyNumberFormat="1"/>
    <xf numFmtId="0" fontId="5" fillId="0" borderId="20" xfId="0" applyFont="1" applyBorder="1" applyAlignment="1">
      <alignment horizontal="justify" vertical="center" wrapText="1"/>
    </xf>
    <xf numFmtId="0" fontId="0" fillId="0" borderId="23" xfId="0" quotePrefix="1" applyBorder="1" applyAlignment="1">
      <alignment horizontal="center" vertical="center" wrapText="1"/>
    </xf>
    <xf numFmtId="0" fontId="5" fillId="0" borderId="22" xfId="0" applyFont="1" applyBorder="1" applyAlignment="1">
      <alignment vertical="center" wrapText="1"/>
    </xf>
    <xf numFmtId="0" fontId="7" fillId="0" borderId="0" xfId="0" applyFont="1" applyAlignment="1">
      <alignment horizontal="left" vertical="center"/>
    </xf>
    <xf numFmtId="0" fontId="5" fillId="0" borderId="21" xfId="0" applyFont="1" applyBorder="1" applyAlignment="1">
      <alignment horizontal="left" vertical="center" wrapText="1"/>
    </xf>
    <xf numFmtId="0" fontId="0" fillId="0" borderId="21" xfId="0" quotePrefix="1" applyBorder="1" applyAlignment="1">
      <alignment horizontal="left" vertical="center"/>
    </xf>
    <xf numFmtId="0" fontId="0" fillId="0" borderId="21" xfId="0" quotePrefix="1" applyBorder="1" applyAlignment="1">
      <alignment horizontal="center" vertical="center"/>
    </xf>
    <xf numFmtId="0" fontId="0" fillId="0" borderId="22" xfId="0" quotePrefix="1" applyBorder="1" applyAlignment="1">
      <alignment vertical="center"/>
    </xf>
    <xf numFmtId="10" fontId="0" fillId="0" borderId="0" xfId="2" applyNumberFormat="1" applyFont="1"/>
    <xf numFmtId="0" fontId="5" fillId="0" borderId="22" xfId="0" quotePrefix="1" applyFont="1" applyBorder="1" applyAlignment="1">
      <alignment horizontal="center" vertical="center"/>
    </xf>
    <xf numFmtId="0" fontId="5" fillId="0" borderId="24" xfId="0" quotePrefix="1" applyFont="1" applyBorder="1" applyAlignment="1">
      <alignment horizontal="center" vertical="center"/>
    </xf>
    <xf numFmtId="9" fontId="0" fillId="0" borderId="0" xfId="2" applyFont="1" applyAlignment="1">
      <alignment horizontal="center" vertical="center"/>
    </xf>
    <xf numFmtId="0" fontId="0" fillId="0" borderId="25" xfId="0" applyBorder="1" applyAlignment="1">
      <alignment horizontal="center" vertical="center" wrapText="1"/>
    </xf>
    <xf numFmtId="0" fontId="2" fillId="0" borderId="22" xfId="0" applyFont="1" applyBorder="1" applyAlignment="1">
      <alignment horizontal="center"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0" borderId="19" xfId="0" applyBorder="1" applyAlignment="1">
      <alignment horizontal="left" vertical="center" wrapText="1"/>
    </xf>
    <xf numFmtId="0" fontId="8" fillId="0" borderId="24"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0" xfId="0" applyFont="1" applyAlignment="1">
      <alignment horizontal="center" vertical="center" wrapText="1"/>
    </xf>
    <xf numFmtId="0" fontId="8" fillId="0" borderId="9"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6" xfId="0" applyFont="1" applyBorder="1" applyAlignment="1">
      <alignment horizontal="center" vertical="center" wrapText="1"/>
    </xf>
    <xf numFmtId="0" fontId="2" fillId="0" borderId="26" xfId="0" applyFont="1" applyBorder="1" applyAlignment="1">
      <alignment horizontal="left" vertical="center" wrapText="1"/>
    </xf>
    <xf numFmtId="0" fontId="2" fillId="0" borderId="27" xfId="0" applyFont="1" applyBorder="1" applyAlignment="1">
      <alignment horizontal="left" vertical="center" wrapText="1"/>
    </xf>
    <xf numFmtId="0" fontId="2" fillId="0" borderId="28" xfId="0" applyFont="1" applyBorder="1" applyAlignment="1">
      <alignment horizontal="left" vertical="center" wrapText="1"/>
    </xf>
    <xf numFmtId="0" fontId="0" fillId="0" borderId="13" xfId="0" applyBorder="1" applyAlignment="1">
      <alignment horizontal="left" vertical="center" wrapText="1"/>
    </xf>
    <xf numFmtId="0" fontId="0" fillId="0" borderId="0" xfId="0" applyAlignment="1">
      <alignment horizontal="left" vertical="center" wrapText="1"/>
    </xf>
    <xf numFmtId="0" fontId="0" fillId="0" borderId="9" xfId="0" applyBorder="1" applyAlignment="1">
      <alignment horizontal="left" vertical="center" wrapText="1"/>
    </xf>
    <xf numFmtId="10" fontId="5" fillId="0" borderId="17" xfId="0" applyNumberFormat="1" applyFont="1" applyBorder="1" applyAlignment="1">
      <alignment horizontal="center" vertical="center"/>
    </xf>
    <xf numFmtId="10" fontId="5" fillId="0" borderId="19" xfId="0" applyNumberFormat="1" applyFont="1" applyBorder="1" applyAlignment="1">
      <alignment horizontal="center" vertical="center"/>
    </xf>
    <xf numFmtId="3" fontId="5" fillId="0" borderId="17" xfId="0" applyNumberFormat="1" applyFont="1" applyBorder="1" applyAlignment="1">
      <alignment horizontal="center" vertical="center"/>
    </xf>
    <xf numFmtId="3" fontId="5" fillId="0" borderId="19" xfId="0" applyNumberFormat="1" applyFont="1" applyBorder="1" applyAlignment="1">
      <alignment horizontal="center" vertical="center"/>
    </xf>
    <xf numFmtId="0" fontId="5" fillId="0" borderId="23" xfId="0" quotePrefix="1" applyFont="1" applyBorder="1" applyAlignment="1">
      <alignment horizontal="center" vertical="center"/>
    </xf>
    <xf numFmtId="0" fontId="5" fillId="0" borderId="21" xfId="0" applyFont="1" applyBorder="1" applyAlignment="1">
      <alignment horizontal="center" vertical="center"/>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5" fillId="0" borderId="19" xfId="0" applyFont="1" applyBorder="1" applyAlignment="1">
      <alignment horizontal="left" vertical="center" wrapText="1"/>
    </xf>
    <xf numFmtId="3" fontId="5" fillId="0" borderId="14" xfId="0" applyNumberFormat="1" applyFont="1" applyBorder="1" applyAlignment="1">
      <alignment horizontal="center" vertical="center"/>
    </xf>
    <xf numFmtId="3" fontId="5" fillId="0" borderId="16" xfId="0" applyNumberFormat="1" applyFont="1" applyBorder="1" applyAlignment="1">
      <alignment horizontal="center" vertical="center"/>
    </xf>
    <xf numFmtId="0" fontId="5" fillId="0" borderId="23"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4" fillId="0" borderId="20" xfId="0" applyFont="1" applyBorder="1" applyAlignment="1">
      <alignment horizontal="justify" vertical="center"/>
    </xf>
    <xf numFmtId="0" fontId="4" fillId="0" borderId="21" xfId="0" applyFont="1" applyBorder="1" applyAlignment="1">
      <alignment horizontal="justify" vertical="center"/>
    </xf>
    <xf numFmtId="0" fontId="4" fillId="0" borderId="22" xfId="0" applyFont="1" applyBorder="1" applyAlignment="1">
      <alignment horizontal="justify" vertical="center"/>
    </xf>
    <xf numFmtId="0" fontId="4" fillId="0" borderId="17" xfId="0" applyFont="1" applyBorder="1" applyAlignment="1">
      <alignment horizontal="center" vertical="center"/>
    </xf>
    <xf numFmtId="0" fontId="4" fillId="0" borderId="19" xfId="0" applyFont="1" applyBorder="1" applyAlignment="1">
      <alignment horizontal="center" vertical="center"/>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D8D407-FD44-450F-A9C7-6C9B6CB0FA7A}">
  <dimension ref="B1:R45"/>
  <sheetViews>
    <sheetView showGridLines="0" tabSelected="1" topLeftCell="A19" zoomScale="80" zoomScaleNormal="80" workbookViewId="0">
      <selection activeCell="O22" sqref="O22"/>
    </sheetView>
  </sheetViews>
  <sheetFormatPr defaultRowHeight="14.5" x14ac:dyDescent="0.35"/>
  <cols>
    <col min="2" max="2" width="6.7265625" customWidth="1"/>
    <col min="3" max="3" width="42.81640625" customWidth="1"/>
    <col min="4" max="4" width="14.453125" customWidth="1"/>
    <col min="5" max="5" width="13.6328125" customWidth="1"/>
    <col min="6" max="6" width="7.6328125" customWidth="1"/>
    <col min="7" max="7" width="13.6328125" customWidth="1"/>
    <col min="8" max="8" width="7.6328125" customWidth="1"/>
    <col min="9" max="9" width="13.6328125" customWidth="1"/>
    <col min="10" max="10" width="7.6328125" customWidth="1"/>
    <col min="11" max="11" width="13.6328125" customWidth="1"/>
    <col min="12" max="12" width="7.6328125" customWidth="1"/>
    <col min="13" max="13" width="13.6328125" customWidth="1"/>
    <col min="14" max="14" width="7.54296875" customWidth="1"/>
    <col min="15" max="15" width="14.453125" bestFit="1" customWidth="1"/>
    <col min="16" max="16" width="28.08984375" bestFit="1" customWidth="1"/>
    <col min="17" max="18" width="10.08984375" bestFit="1" customWidth="1"/>
  </cols>
  <sheetData>
    <row r="1" spans="2:18" ht="15" thickBot="1" x14ac:dyDescent="0.4"/>
    <row r="2" spans="2:18" x14ac:dyDescent="0.35">
      <c r="B2" s="1" t="s">
        <v>0</v>
      </c>
      <c r="C2" s="2" t="s">
        <v>1</v>
      </c>
      <c r="D2" s="3" t="s">
        <v>2</v>
      </c>
      <c r="E2" s="4"/>
      <c r="F2" s="4"/>
      <c r="G2" s="4"/>
      <c r="H2" s="4"/>
      <c r="I2" s="4"/>
      <c r="J2" s="4"/>
      <c r="K2" s="4"/>
      <c r="L2" s="4"/>
      <c r="M2" s="4"/>
      <c r="N2" s="5"/>
    </row>
    <row r="3" spans="2:18" x14ac:dyDescent="0.35">
      <c r="B3" s="6" t="s">
        <v>3</v>
      </c>
      <c r="C3" s="7" t="s">
        <v>4</v>
      </c>
      <c r="D3" s="8">
        <v>10000000</v>
      </c>
      <c r="N3" s="9"/>
    </row>
    <row r="4" spans="2:18" x14ac:dyDescent="0.35">
      <c r="B4" s="6" t="s">
        <v>5</v>
      </c>
      <c r="C4" s="7" t="s">
        <v>6</v>
      </c>
      <c r="D4" s="10">
        <v>0.01</v>
      </c>
      <c r="N4" s="9"/>
    </row>
    <row r="5" spans="2:18" x14ac:dyDescent="0.35">
      <c r="B5" s="6" t="s">
        <v>7</v>
      </c>
      <c r="C5" s="11" t="s">
        <v>8</v>
      </c>
      <c r="D5" s="10">
        <v>0.1</v>
      </c>
      <c r="N5" s="9"/>
    </row>
    <row r="6" spans="2:18" x14ac:dyDescent="0.35">
      <c r="B6" s="6" t="s">
        <v>9</v>
      </c>
      <c r="C6" s="11" t="s">
        <v>10</v>
      </c>
      <c r="D6" s="10">
        <v>1E-3</v>
      </c>
      <c r="N6" s="9"/>
    </row>
    <row r="7" spans="2:18" ht="15" thickBot="1" x14ac:dyDescent="0.4">
      <c r="B7" s="12" t="s">
        <v>11</v>
      </c>
      <c r="C7" s="13" t="s">
        <v>12</v>
      </c>
      <c r="D7" s="14">
        <v>0.15</v>
      </c>
      <c r="N7" s="9"/>
    </row>
    <row r="8" spans="2:18" x14ac:dyDescent="0.35">
      <c r="B8" s="15"/>
      <c r="N8" s="9"/>
    </row>
    <row r="9" spans="2:18" ht="15" thickBot="1" x14ac:dyDescent="0.4">
      <c r="B9" s="16"/>
      <c r="C9" s="17"/>
      <c r="D9" s="17"/>
      <c r="E9" s="17"/>
      <c r="F9" s="17"/>
      <c r="G9" s="17"/>
      <c r="H9" s="17"/>
      <c r="I9" s="17"/>
      <c r="J9" s="17"/>
      <c r="K9" s="17"/>
      <c r="L9" s="17"/>
      <c r="M9" s="17"/>
      <c r="N9" s="18"/>
    </row>
    <row r="10" spans="2:18" ht="17" thickBot="1" x14ac:dyDescent="0.4">
      <c r="B10" s="83" t="s">
        <v>13</v>
      </c>
      <c r="C10" s="84"/>
      <c r="D10" s="84"/>
      <c r="E10" s="84"/>
      <c r="F10" s="84"/>
      <c r="G10" s="84"/>
      <c r="H10" s="84"/>
      <c r="I10" s="84"/>
      <c r="J10" s="84"/>
      <c r="K10" s="84"/>
      <c r="L10" s="84"/>
      <c r="M10" s="84"/>
      <c r="N10" s="85"/>
    </row>
    <row r="11" spans="2:18" ht="15" thickBot="1" x14ac:dyDescent="0.4">
      <c r="B11" s="86" t="s">
        <v>0</v>
      </c>
      <c r="C11" s="88" t="s">
        <v>14</v>
      </c>
      <c r="D11" s="89" t="s">
        <v>15</v>
      </c>
      <c r="E11" s="19" t="s">
        <v>16</v>
      </c>
      <c r="F11" s="20">
        <v>0.2</v>
      </c>
      <c r="G11" s="19" t="s">
        <v>17</v>
      </c>
      <c r="H11" s="20">
        <v>0.2</v>
      </c>
      <c r="I11" s="19" t="s">
        <v>18</v>
      </c>
      <c r="J11" s="21" t="s">
        <v>19</v>
      </c>
      <c r="K11" s="22" t="s">
        <v>20</v>
      </c>
      <c r="L11" s="23">
        <v>0.3</v>
      </c>
      <c r="M11" s="22" t="s">
        <v>21</v>
      </c>
      <c r="N11" s="23">
        <v>-0.1</v>
      </c>
      <c r="O11" s="24"/>
      <c r="P11" s="25"/>
    </row>
    <row r="12" spans="2:18" ht="15" thickBot="1" x14ac:dyDescent="0.4">
      <c r="B12" s="87"/>
      <c r="C12" s="89"/>
      <c r="D12" s="90"/>
      <c r="E12" s="91" t="s">
        <v>22</v>
      </c>
      <c r="F12" s="92"/>
      <c r="G12" s="91" t="s">
        <v>22</v>
      </c>
      <c r="H12" s="92"/>
      <c r="I12" s="91" t="s">
        <v>22</v>
      </c>
      <c r="J12" s="92"/>
      <c r="K12" s="91" t="s">
        <v>22</v>
      </c>
      <c r="L12" s="92"/>
      <c r="M12" s="91" t="s">
        <v>22</v>
      </c>
      <c r="N12" s="92"/>
      <c r="O12" s="26"/>
      <c r="P12" s="27"/>
      <c r="Q12" s="27"/>
      <c r="R12" s="27"/>
    </row>
    <row r="13" spans="2:18" ht="19.5" customHeight="1" thickBot="1" x14ac:dyDescent="0.4">
      <c r="B13" s="28" t="s">
        <v>23</v>
      </c>
      <c r="C13" s="29" t="s">
        <v>24</v>
      </c>
      <c r="D13" s="30" t="s">
        <v>25</v>
      </c>
      <c r="E13" s="73">
        <v>10000000</v>
      </c>
      <c r="F13" s="74"/>
      <c r="G13" s="73">
        <f>E28</f>
        <v>11823278.82</v>
      </c>
      <c r="H13" s="74"/>
      <c r="I13" s="73">
        <f>G28</f>
        <v>13982584.538692961</v>
      </c>
      <c r="J13" s="74"/>
      <c r="K13" s="73">
        <f>I28</f>
        <v>11024988.257068625</v>
      </c>
      <c r="L13" s="74"/>
      <c r="M13" s="73">
        <f>K28</f>
        <v>13989947.494306058</v>
      </c>
      <c r="N13" s="74"/>
      <c r="O13" s="31"/>
    </row>
    <row r="14" spans="2:18" ht="19.5" customHeight="1" thickBot="1" x14ac:dyDescent="0.4">
      <c r="B14" s="32" t="s">
        <v>26</v>
      </c>
      <c r="C14" s="29" t="s">
        <v>27</v>
      </c>
      <c r="D14" s="30" t="s">
        <v>28</v>
      </c>
      <c r="E14" s="73">
        <f>E13*F11</f>
        <v>2000000</v>
      </c>
      <c r="F14" s="74"/>
      <c r="G14" s="73">
        <f>G13*H11</f>
        <v>2364655.764</v>
      </c>
      <c r="H14" s="74"/>
      <c r="I14" s="73">
        <f>I13*J11</f>
        <v>-2796516.9077385925</v>
      </c>
      <c r="J14" s="74"/>
      <c r="K14" s="73">
        <f>K13*L11</f>
        <v>3307496.4771205871</v>
      </c>
      <c r="L14" s="74"/>
      <c r="M14" s="73">
        <f>M13*N11</f>
        <v>-1398994.7494306059</v>
      </c>
      <c r="N14" s="74"/>
    </row>
    <row r="15" spans="2:18" ht="19.5" customHeight="1" thickBot="1" x14ac:dyDescent="0.4">
      <c r="B15" s="32" t="s">
        <v>29</v>
      </c>
      <c r="C15" s="29" t="s">
        <v>30</v>
      </c>
      <c r="D15" s="30" t="s">
        <v>31</v>
      </c>
      <c r="E15" s="73">
        <f>E13+E14</f>
        <v>12000000</v>
      </c>
      <c r="F15" s="74"/>
      <c r="G15" s="73">
        <f>G13+G14</f>
        <v>14187934.584000001</v>
      </c>
      <c r="H15" s="74"/>
      <c r="I15" s="73">
        <f>I13+I14</f>
        <v>11186067.630954368</v>
      </c>
      <c r="J15" s="74"/>
      <c r="K15" s="73">
        <f>K13+K14</f>
        <v>14332484.734189212</v>
      </c>
      <c r="L15" s="74"/>
      <c r="M15" s="73">
        <f>M13+M14</f>
        <v>12590952.744875452</v>
      </c>
      <c r="N15" s="74"/>
    </row>
    <row r="16" spans="2:18" ht="19.5" customHeight="1" thickBot="1" x14ac:dyDescent="0.4">
      <c r="B16" s="32" t="s">
        <v>32</v>
      </c>
      <c r="C16" s="29" t="s">
        <v>33</v>
      </c>
      <c r="D16" s="33" t="s">
        <v>34</v>
      </c>
      <c r="E16" s="73">
        <f>AVERAGE(E13,E15)</f>
        <v>11000000</v>
      </c>
      <c r="F16" s="74"/>
      <c r="G16" s="73">
        <f>AVERAGE(G13,G15)</f>
        <v>13005606.702</v>
      </c>
      <c r="H16" s="74"/>
      <c r="I16" s="73">
        <f>AVERAGE(I13,I15)</f>
        <v>12584326.084823664</v>
      </c>
      <c r="J16" s="74"/>
      <c r="K16" s="73">
        <f>AVERAGE(K13,K15)</f>
        <v>12678736.495628919</v>
      </c>
      <c r="L16" s="74"/>
      <c r="M16" s="73">
        <f>AVERAGE(M13,M15)</f>
        <v>13290450.119590756</v>
      </c>
      <c r="N16" s="74"/>
    </row>
    <row r="17" spans="2:18" ht="42" customHeight="1" thickBot="1" x14ac:dyDescent="0.4">
      <c r="B17" s="32" t="s">
        <v>35</v>
      </c>
      <c r="C17" s="29" t="s">
        <v>36</v>
      </c>
      <c r="D17" s="30" t="s">
        <v>37</v>
      </c>
      <c r="E17" s="73">
        <f>E16*D6</f>
        <v>11000</v>
      </c>
      <c r="F17" s="74"/>
      <c r="G17" s="73">
        <f>G16*D6</f>
        <v>13005.606701999999</v>
      </c>
      <c r="H17" s="74"/>
      <c r="I17" s="73">
        <f>I16*D6</f>
        <v>12584.326084823664</v>
      </c>
      <c r="J17" s="74"/>
      <c r="K17" s="73">
        <f>K16*D6</f>
        <v>12678.73649562892</v>
      </c>
      <c r="L17" s="74"/>
      <c r="M17" s="73">
        <f>M16*D6</f>
        <v>13290.450119590756</v>
      </c>
      <c r="N17" s="74"/>
      <c r="O17" s="34"/>
    </row>
    <row r="18" spans="2:18" ht="42" customHeight="1" thickBot="1" x14ac:dyDescent="0.4">
      <c r="B18" s="35" t="s">
        <v>38</v>
      </c>
      <c r="C18" s="29" t="s">
        <v>39</v>
      </c>
      <c r="D18" s="33" t="s">
        <v>40</v>
      </c>
      <c r="E18" s="73">
        <f>(D4*(1+18%))*E16</f>
        <v>129800</v>
      </c>
      <c r="F18" s="74"/>
      <c r="G18" s="73">
        <f>(D4*(1+18%))*G16</f>
        <v>153466.15908359998</v>
      </c>
      <c r="H18" s="74"/>
      <c r="I18" s="73">
        <f>(D4*(1+18%))*I16</f>
        <v>148495.04780091924</v>
      </c>
      <c r="J18" s="74"/>
      <c r="K18" s="73">
        <f>(D4*(1+18%))*K16</f>
        <v>149609.09064842123</v>
      </c>
      <c r="L18" s="74"/>
      <c r="M18" s="73">
        <f>(D4*(1+18%))*M16</f>
        <v>156827.3114111709</v>
      </c>
      <c r="N18" s="74"/>
      <c r="O18" s="36"/>
      <c r="P18" s="37"/>
    </row>
    <row r="19" spans="2:18" ht="24" customHeight="1" thickBot="1" x14ac:dyDescent="0.4">
      <c r="B19" s="35" t="s">
        <v>41</v>
      </c>
      <c r="C19" s="29" t="s">
        <v>42</v>
      </c>
      <c r="D19" s="30" t="s">
        <v>43</v>
      </c>
      <c r="E19" s="73">
        <f>E15-E17-E18</f>
        <v>11859200</v>
      </c>
      <c r="F19" s="74"/>
      <c r="G19" s="73">
        <f>G15-G17-G18</f>
        <v>14021462.818214402</v>
      </c>
      <c r="H19" s="74"/>
      <c r="I19" s="73">
        <f>I15-I17-I18</f>
        <v>11024988.257068625</v>
      </c>
      <c r="J19" s="74"/>
      <c r="K19" s="73">
        <f>K15-K17-K18</f>
        <v>14170196.907045161</v>
      </c>
      <c r="L19" s="74"/>
      <c r="M19" s="73">
        <f>M15-M17-M18</f>
        <v>12420834.983344691</v>
      </c>
      <c r="N19" s="74"/>
      <c r="O19" s="36"/>
      <c r="P19" s="37"/>
    </row>
    <row r="20" spans="2:18" ht="20" customHeight="1" thickBot="1" x14ac:dyDescent="0.4">
      <c r="B20" s="82" t="s">
        <v>44</v>
      </c>
      <c r="C20" s="29" t="s">
        <v>45</v>
      </c>
      <c r="D20" s="30" t="s">
        <v>46</v>
      </c>
      <c r="E20" s="73">
        <f>E14-E17-E18</f>
        <v>1859200</v>
      </c>
      <c r="F20" s="74"/>
      <c r="G20" s="73">
        <f>G14-G17-G18</f>
        <v>2198183.9982143999</v>
      </c>
      <c r="H20" s="74"/>
      <c r="I20" s="73">
        <f>I14-I17-I18</f>
        <v>-2957596.2816243353</v>
      </c>
      <c r="J20" s="74"/>
      <c r="K20" s="73">
        <f>K14-K17-K18</f>
        <v>3145208.6499765371</v>
      </c>
      <c r="L20" s="74"/>
      <c r="M20" s="73">
        <f>M14-M17-M18</f>
        <v>-1569112.5109613677</v>
      </c>
      <c r="N20" s="74"/>
      <c r="O20" s="36"/>
      <c r="P20" s="38"/>
      <c r="Q20" s="38"/>
      <c r="R20" s="38"/>
    </row>
    <row r="21" spans="2:18" ht="28.5" customHeight="1" thickBot="1" x14ac:dyDescent="0.4">
      <c r="B21" s="76"/>
      <c r="C21" s="39" t="s">
        <v>47</v>
      </c>
      <c r="D21" s="40" t="s">
        <v>48</v>
      </c>
      <c r="E21" s="73">
        <f>E13</f>
        <v>10000000</v>
      </c>
      <c r="F21" s="74"/>
      <c r="G21" s="73">
        <f>E30</f>
        <v>11859200</v>
      </c>
      <c r="H21" s="74"/>
      <c r="I21" s="73">
        <f>G30</f>
        <v>14021462.818214402</v>
      </c>
      <c r="J21" s="74"/>
      <c r="K21" s="73">
        <f>I30</f>
        <v>14021462.818214402</v>
      </c>
      <c r="L21" s="74"/>
      <c r="M21" s="73">
        <f>K30</f>
        <v>14170196.907045161</v>
      </c>
      <c r="N21" s="74"/>
      <c r="O21" s="36"/>
      <c r="P21" s="38"/>
      <c r="Q21" s="38"/>
      <c r="R21" s="38"/>
    </row>
    <row r="22" spans="2:18" ht="20" customHeight="1" thickBot="1" x14ac:dyDescent="0.4">
      <c r="B22" s="28" t="s">
        <v>49</v>
      </c>
      <c r="C22" s="41" t="s">
        <v>12</v>
      </c>
      <c r="D22" s="30" t="s">
        <v>50</v>
      </c>
      <c r="E22" s="73">
        <f>E13*D7</f>
        <v>1500000</v>
      </c>
      <c r="F22" s="74"/>
      <c r="G22" s="73">
        <f>G13*D7</f>
        <v>1773491.8230000001</v>
      </c>
      <c r="H22" s="74"/>
      <c r="I22" s="73">
        <f>I13*-D7</f>
        <v>-2097387.6808039439</v>
      </c>
      <c r="J22" s="74"/>
      <c r="K22" s="73">
        <f>K13*-D7</f>
        <v>-1653748.2385602936</v>
      </c>
      <c r="L22" s="74"/>
      <c r="M22" s="73">
        <f>M13*-D7</f>
        <v>-2098492.1241459087</v>
      </c>
      <c r="N22" s="74"/>
      <c r="O22" s="42"/>
    </row>
    <row r="23" spans="2:18" ht="44" thickBot="1" x14ac:dyDescent="0.4">
      <c r="B23" s="35" t="s">
        <v>51</v>
      </c>
      <c r="C23" s="43" t="s">
        <v>52</v>
      </c>
      <c r="D23" s="44" t="s">
        <v>53</v>
      </c>
      <c r="E23" s="80" t="str">
        <f>IF(E19&gt;(E21+E22),("Yes"),("No Pfee"))</f>
        <v>Yes</v>
      </c>
      <c r="F23" s="81"/>
      <c r="G23" s="80" t="str">
        <f>IF(G19&gt;(G21+G22),("Yes"),("No Pfee"))</f>
        <v>Yes</v>
      </c>
      <c r="H23" s="81"/>
      <c r="I23" s="73" t="str">
        <f>IF(I19&gt;(I21+I22),("Yes"),("No Pfee"))</f>
        <v>No Pfee</v>
      </c>
      <c r="J23" s="74"/>
      <c r="K23" s="73" t="str">
        <f>IF(K19&gt;(K21+K22),("Yes"),("No Pfee"))</f>
        <v>Yes</v>
      </c>
      <c r="L23" s="74"/>
      <c r="M23" s="73" t="str">
        <f>IF(M19&gt;(M21+M22),("Yes"),("No Pfee"))</f>
        <v>Yes</v>
      </c>
      <c r="N23" s="74"/>
      <c r="O23" s="38"/>
    </row>
    <row r="24" spans="2:18" ht="20" customHeight="1" thickBot="1" x14ac:dyDescent="0.4">
      <c r="B24" s="35"/>
      <c r="C24" s="77" t="s">
        <v>54</v>
      </c>
      <c r="D24" s="78"/>
      <c r="E24" s="78"/>
      <c r="F24" s="78"/>
      <c r="G24" s="78"/>
      <c r="H24" s="78"/>
      <c r="I24" s="78"/>
      <c r="J24" s="78"/>
      <c r="K24" s="78"/>
      <c r="L24" s="78"/>
      <c r="M24" s="78"/>
      <c r="N24" s="79"/>
      <c r="O24" s="38"/>
    </row>
    <row r="25" spans="2:18" ht="28.5" customHeight="1" thickBot="1" x14ac:dyDescent="0.4">
      <c r="B25" s="32" t="s">
        <v>55</v>
      </c>
      <c r="C25" s="29" t="s">
        <v>56</v>
      </c>
      <c r="D25" s="45" t="s">
        <v>57</v>
      </c>
      <c r="E25" s="80">
        <f>+IF(E23="Yes",(E19-E21-E22),(0))</f>
        <v>359200</v>
      </c>
      <c r="F25" s="81"/>
      <c r="G25" s="80">
        <f>+IF(G23="Yes",(G19-G21-G22),(0))</f>
        <v>388770.99521440151</v>
      </c>
      <c r="H25" s="81"/>
      <c r="I25" s="80">
        <f>+IF(I23="Yes",(I19-I21-I22),(0))</f>
        <v>0</v>
      </c>
      <c r="J25" s="81"/>
      <c r="K25" s="80">
        <f>+IF(K23="Yes",(K19-K21-K22),(0))</f>
        <v>1802482.3273910533</v>
      </c>
      <c r="L25" s="81"/>
      <c r="M25" s="80">
        <f>+IF(M23="Yes",(M19-M21-M22),(0))</f>
        <v>349130.20044543827</v>
      </c>
      <c r="N25" s="81"/>
      <c r="O25" s="38"/>
      <c r="P25" s="38"/>
    </row>
    <row r="26" spans="2:18" ht="28.5" customHeight="1" thickBot="1" x14ac:dyDescent="0.4">
      <c r="B26" s="35" t="s">
        <v>58</v>
      </c>
      <c r="C26" s="29" t="s">
        <v>59</v>
      </c>
      <c r="D26" s="46" t="s">
        <v>60</v>
      </c>
      <c r="E26" s="73">
        <f>IF(E25=0,"0",(E25*$D$5)+(1+18%))</f>
        <v>35921.18</v>
      </c>
      <c r="F26" s="74"/>
      <c r="G26" s="73">
        <f>IF(G25=0,"0",(G25*$D$5)+(1+18%))</f>
        <v>38878.279521440156</v>
      </c>
      <c r="H26" s="74"/>
      <c r="I26" s="73" t="str">
        <f>IF(I25=0,"0",(I25*$D$5)+(1+18%))</f>
        <v>0</v>
      </c>
      <c r="J26" s="74"/>
      <c r="K26" s="73">
        <f>IF(K25=0,"0",(K25*$D$5)+(1+18%))</f>
        <v>180249.41273910535</v>
      </c>
      <c r="L26" s="74"/>
      <c r="M26" s="73">
        <f>IF(M25=0,"0",(M25*$D$5)+(1+18%))</f>
        <v>34914.200044543832</v>
      </c>
      <c r="N26" s="74"/>
      <c r="O26" s="38"/>
    </row>
    <row r="27" spans="2:18" ht="20" customHeight="1" thickBot="1" x14ac:dyDescent="0.4">
      <c r="B27" s="75" t="s">
        <v>61</v>
      </c>
      <c r="C27" s="29" t="s">
        <v>62</v>
      </c>
      <c r="D27" s="45" t="s">
        <v>63</v>
      </c>
      <c r="E27" s="73">
        <f>E17+E18+E26</f>
        <v>176721.18</v>
      </c>
      <c r="F27" s="74"/>
      <c r="G27" s="73">
        <f>G17+G18+G26</f>
        <v>205350.04530704013</v>
      </c>
      <c r="H27" s="74"/>
      <c r="I27" s="73">
        <f>I17+I18+I26</f>
        <v>161079.37388574291</v>
      </c>
      <c r="J27" s="74"/>
      <c r="K27" s="73">
        <f>K17+K18+K26</f>
        <v>342537.2398831555</v>
      </c>
      <c r="L27" s="74"/>
      <c r="M27" s="73">
        <f>M17+M18+M26</f>
        <v>205031.9615753055</v>
      </c>
      <c r="N27" s="74"/>
    </row>
    <row r="28" spans="2:18" ht="20" customHeight="1" thickBot="1" x14ac:dyDescent="0.4">
      <c r="B28" s="76"/>
      <c r="C28" s="29" t="s">
        <v>64</v>
      </c>
      <c r="D28" s="30" t="s">
        <v>65</v>
      </c>
      <c r="E28" s="73">
        <f>E15-E27</f>
        <v>11823278.82</v>
      </c>
      <c r="F28" s="74"/>
      <c r="G28" s="73">
        <f>G15-G27</f>
        <v>13982584.538692961</v>
      </c>
      <c r="H28" s="74"/>
      <c r="I28" s="73">
        <f>I15-I27</f>
        <v>11024988.257068625</v>
      </c>
      <c r="J28" s="74"/>
      <c r="K28" s="73">
        <f>K15-K27</f>
        <v>13989947.494306058</v>
      </c>
      <c r="L28" s="74"/>
      <c r="M28" s="73">
        <f>M15-M27</f>
        <v>12385920.783300146</v>
      </c>
      <c r="N28" s="74"/>
      <c r="O28" s="47"/>
    </row>
    <row r="29" spans="2:18" ht="21" customHeight="1" thickBot="1" x14ac:dyDescent="0.4">
      <c r="B29" s="48" t="s">
        <v>66</v>
      </c>
      <c r="C29" s="29" t="s">
        <v>67</v>
      </c>
      <c r="D29" s="30" t="s">
        <v>68</v>
      </c>
      <c r="E29" s="71">
        <f>(E28-E13)/E13</f>
        <v>0.18232788200000002</v>
      </c>
      <c r="F29" s="72"/>
      <c r="G29" s="71">
        <f>(G28-G13)/G13</f>
        <v>0.18263171761122016</v>
      </c>
      <c r="H29" s="72"/>
      <c r="I29" s="71">
        <f>(I28-I13)/I13</f>
        <v>-0.21152000000000007</v>
      </c>
      <c r="J29" s="72"/>
      <c r="K29" s="71">
        <f>(K28-K13)/K13</f>
        <v>0.26893082950328423</v>
      </c>
      <c r="L29" s="72"/>
      <c r="M29" s="71">
        <f>(M28-M13)/M13</f>
        <v>-0.11465566340822608</v>
      </c>
      <c r="N29" s="72"/>
      <c r="O29" s="47"/>
    </row>
    <row r="30" spans="2:18" ht="21" customHeight="1" thickBot="1" x14ac:dyDescent="0.4">
      <c r="B30" s="49" t="s">
        <v>69</v>
      </c>
      <c r="C30" s="29" t="s">
        <v>70</v>
      </c>
      <c r="D30" s="33" t="s">
        <v>71</v>
      </c>
      <c r="E30" s="73">
        <f>E19</f>
        <v>11859200</v>
      </c>
      <c r="F30" s="74"/>
      <c r="G30" s="73">
        <f>G19</f>
        <v>14021462.818214402</v>
      </c>
      <c r="H30" s="74"/>
      <c r="I30" s="73">
        <f>G19</f>
        <v>14021462.818214402</v>
      </c>
      <c r="J30" s="74"/>
      <c r="K30" s="73">
        <f>K19</f>
        <v>14170196.907045161</v>
      </c>
      <c r="L30" s="74"/>
      <c r="M30" s="73">
        <f>K19</f>
        <v>14170196.907045161</v>
      </c>
      <c r="N30" s="74"/>
      <c r="O30" s="47"/>
    </row>
    <row r="31" spans="2:18" ht="13" customHeight="1" x14ac:dyDescent="0.35">
      <c r="B31" s="56" t="s">
        <v>72</v>
      </c>
      <c r="C31" s="57"/>
      <c r="D31" s="57"/>
      <c r="E31" s="57"/>
      <c r="F31" s="57"/>
      <c r="G31" s="57"/>
      <c r="H31" s="57"/>
      <c r="I31" s="57"/>
      <c r="J31" s="57"/>
      <c r="K31" s="57"/>
      <c r="L31" s="57"/>
      <c r="M31" s="57"/>
      <c r="N31" s="58"/>
      <c r="O31" s="38"/>
    </row>
    <row r="32" spans="2:18" ht="31.5" customHeight="1" x14ac:dyDescent="0.35">
      <c r="B32" s="59"/>
      <c r="C32" s="60"/>
      <c r="D32" s="60"/>
      <c r="E32" s="60"/>
      <c r="F32" s="60"/>
      <c r="G32" s="60"/>
      <c r="H32" s="60"/>
      <c r="I32" s="60"/>
      <c r="J32" s="60"/>
      <c r="K32" s="60"/>
      <c r="L32" s="60"/>
      <c r="M32" s="60"/>
      <c r="N32" s="61"/>
      <c r="O32" s="50"/>
    </row>
    <row r="33" spans="2:14" ht="15" thickBot="1" x14ac:dyDescent="0.4">
      <c r="B33" s="62"/>
      <c r="C33" s="63"/>
      <c r="D33" s="63"/>
      <c r="E33" s="63"/>
      <c r="F33" s="63"/>
      <c r="G33" s="63"/>
      <c r="H33" s="63"/>
      <c r="I33" s="63"/>
      <c r="J33" s="63"/>
      <c r="K33" s="63"/>
      <c r="L33" s="63"/>
      <c r="M33" s="63"/>
      <c r="N33" s="64"/>
    </row>
    <row r="34" spans="2:14" ht="15" thickBot="1" x14ac:dyDescent="0.4">
      <c r="B34" s="51"/>
      <c r="C34" s="65" t="s">
        <v>73</v>
      </c>
      <c r="D34" s="66"/>
      <c r="E34" s="66"/>
      <c r="F34" s="66"/>
      <c r="G34" s="66"/>
      <c r="H34" s="66"/>
      <c r="I34" s="66"/>
      <c r="J34" s="66"/>
      <c r="K34" s="66"/>
      <c r="L34" s="66"/>
      <c r="M34" s="67"/>
    </row>
    <row r="35" spans="2:14" ht="34.5" customHeight="1" thickBot="1" x14ac:dyDescent="0.4">
      <c r="B35" s="52">
        <v>1</v>
      </c>
      <c r="C35" s="53" t="s">
        <v>74</v>
      </c>
      <c r="D35" s="54"/>
      <c r="E35" s="54"/>
      <c r="F35" s="54"/>
      <c r="G35" s="54"/>
      <c r="H35" s="54"/>
      <c r="I35" s="54"/>
      <c r="J35" s="54"/>
      <c r="K35" s="54"/>
      <c r="L35" s="54"/>
      <c r="M35" s="55"/>
    </row>
    <row r="36" spans="2:14" ht="34.5" customHeight="1" thickBot="1" x14ac:dyDescent="0.4">
      <c r="B36" s="52">
        <f t="shared" ref="B36:B45" si="0">+B35+1</f>
        <v>2</v>
      </c>
      <c r="C36" s="53" t="s">
        <v>75</v>
      </c>
      <c r="D36" s="54"/>
      <c r="E36" s="54"/>
      <c r="F36" s="54"/>
      <c r="G36" s="54"/>
      <c r="H36" s="54"/>
      <c r="I36" s="54"/>
      <c r="J36" s="54"/>
      <c r="K36" s="54"/>
      <c r="L36" s="54"/>
      <c r="M36" s="55"/>
    </row>
    <row r="37" spans="2:14" ht="34.5" customHeight="1" thickBot="1" x14ac:dyDescent="0.4">
      <c r="B37" s="52">
        <f t="shared" si="0"/>
        <v>3</v>
      </c>
      <c r="C37" s="53" t="s">
        <v>76</v>
      </c>
      <c r="D37" s="54"/>
      <c r="E37" s="54"/>
      <c r="F37" s="54"/>
      <c r="G37" s="54"/>
      <c r="H37" s="54"/>
      <c r="I37" s="54"/>
      <c r="J37" s="54"/>
      <c r="K37" s="54"/>
      <c r="L37" s="54"/>
      <c r="M37" s="55"/>
    </row>
    <row r="38" spans="2:14" ht="34.5" customHeight="1" thickBot="1" x14ac:dyDescent="0.4">
      <c r="B38" s="52">
        <f t="shared" si="0"/>
        <v>4</v>
      </c>
      <c r="C38" s="68" t="s">
        <v>77</v>
      </c>
      <c r="D38" s="69"/>
      <c r="E38" s="69"/>
      <c r="F38" s="69"/>
      <c r="G38" s="69"/>
      <c r="H38" s="69"/>
      <c r="I38" s="69"/>
      <c r="J38" s="69"/>
      <c r="K38" s="69"/>
      <c r="L38" s="69"/>
      <c r="M38" s="70"/>
    </row>
    <row r="39" spans="2:14" ht="34.5" customHeight="1" thickBot="1" x14ac:dyDescent="0.4">
      <c r="B39" s="52">
        <f t="shared" si="0"/>
        <v>5</v>
      </c>
      <c r="C39" s="53" t="s">
        <v>78</v>
      </c>
      <c r="D39" s="54"/>
      <c r="E39" s="54"/>
      <c r="F39" s="54"/>
      <c r="G39" s="54"/>
      <c r="H39" s="54"/>
      <c r="I39" s="54"/>
      <c r="J39" s="54"/>
      <c r="K39" s="54"/>
      <c r="L39" s="54"/>
      <c r="M39" s="55"/>
    </row>
    <row r="40" spans="2:14" ht="34.5" customHeight="1" thickBot="1" x14ac:dyDescent="0.4">
      <c r="B40" s="52">
        <f t="shared" si="0"/>
        <v>6</v>
      </c>
      <c r="C40" s="53" t="s">
        <v>79</v>
      </c>
      <c r="D40" s="54"/>
      <c r="E40" s="54"/>
      <c r="F40" s="54"/>
      <c r="G40" s="54"/>
      <c r="H40" s="54"/>
      <c r="I40" s="54"/>
      <c r="J40" s="54"/>
      <c r="K40" s="54"/>
      <c r="L40" s="54"/>
      <c r="M40" s="55"/>
    </row>
    <row r="41" spans="2:14" ht="34.5" customHeight="1" thickBot="1" x14ac:dyDescent="0.4">
      <c r="B41" s="52">
        <f t="shared" si="0"/>
        <v>7</v>
      </c>
      <c r="C41" s="53" t="s">
        <v>80</v>
      </c>
      <c r="D41" s="54"/>
      <c r="E41" s="54"/>
      <c r="F41" s="54"/>
      <c r="G41" s="54"/>
      <c r="H41" s="54"/>
      <c r="I41" s="54"/>
      <c r="J41" s="54"/>
      <c r="K41" s="54"/>
      <c r="L41" s="54"/>
      <c r="M41" s="55"/>
    </row>
    <row r="42" spans="2:14" ht="34.5" customHeight="1" thickBot="1" x14ac:dyDescent="0.4">
      <c r="B42" s="52">
        <f t="shared" si="0"/>
        <v>8</v>
      </c>
      <c r="C42" s="53" t="s">
        <v>81</v>
      </c>
      <c r="D42" s="54"/>
      <c r="E42" s="54"/>
      <c r="F42" s="54"/>
      <c r="G42" s="54"/>
      <c r="H42" s="54"/>
      <c r="I42" s="54"/>
      <c r="J42" s="54"/>
      <c r="K42" s="54"/>
      <c r="L42" s="54"/>
      <c r="M42" s="55"/>
    </row>
    <row r="43" spans="2:14" ht="34.5" customHeight="1" thickBot="1" x14ac:dyDescent="0.4">
      <c r="B43" s="52">
        <f t="shared" si="0"/>
        <v>9</v>
      </c>
      <c r="C43" s="53" t="s">
        <v>82</v>
      </c>
      <c r="D43" s="54"/>
      <c r="E43" s="54"/>
      <c r="F43" s="54"/>
      <c r="G43" s="54"/>
      <c r="H43" s="54"/>
      <c r="I43" s="54"/>
      <c r="J43" s="54"/>
      <c r="K43" s="54"/>
      <c r="L43" s="54"/>
      <c r="M43" s="55"/>
    </row>
    <row r="44" spans="2:14" ht="34.5" customHeight="1" thickBot="1" x14ac:dyDescent="0.4">
      <c r="B44" s="52">
        <f t="shared" si="0"/>
        <v>10</v>
      </c>
      <c r="C44" s="53" t="s">
        <v>83</v>
      </c>
      <c r="D44" s="54"/>
      <c r="E44" s="54"/>
      <c r="F44" s="54"/>
      <c r="G44" s="54"/>
      <c r="H44" s="54"/>
      <c r="I44" s="54"/>
      <c r="J44" s="54"/>
      <c r="K44" s="54"/>
      <c r="L44" s="54"/>
      <c r="M44" s="55"/>
    </row>
    <row r="45" spans="2:14" ht="15" thickBot="1" x14ac:dyDescent="0.4">
      <c r="B45" s="52">
        <f t="shared" si="0"/>
        <v>11</v>
      </c>
      <c r="C45" s="53" t="s">
        <v>84</v>
      </c>
      <c r="D45" s="54"/>
      <c r="E45" s="54"/>
      <c r="F45" s="54"/>
      <c r="G45" s="54"/>
      <c r="H45" s="54"/>
      <c r="I45" s="54"/>
      <c r="J45" s="54"/>
      <c r="K45" s="54"/>
      <c r="L45" s="54"/>
      <c r="M45" s="55"/>
    </row>
  </sheetData>
  <mergeCells count="110">
    <mergeCell ref="B10:N10"/>
    <mergeCell ref="B11:B12"/>
    <mergeCell ref="C11:C12"/>
    <mergeCell ref="D11:D12"/>
    <mergeCell ref="E12:F12"/>
    <mergeCell ref="G12:H12"/>
    <mergeCell ref="I12:J12"/>
    <mergeCell ref="K12:L12"/>
    <mergeCell ref="M12:N12"/>
    <mergeCell ref="E13:F13"/>
    <mergeCell ref="G13:H13"/>
    <mergeCell ref="I13:J13"/>
    <mergeCell ref="K13:L13"/>
    <mergeCell ref="M13:N13"/>
    <mergeCell ref="E14:F14"/>
    <mergeCell ref="G14:H14"/>
    <mergeCell ref="I14:J14"/>
    <mergeCell ref="K14:L14"/>
    <mergeCell ref="M14:N14"/>
    <mergeCell ref="M17:N17"/>
    <mergeCell ref="E18:F18"/>
    <mergeCell ref="G18:H18"/>
    <mergeCell ref="I18:J18"/>
    <mergeCell ref="K18:L18"/>
    <mergeCell ref="M18:N18"/>
    <mergeCell ref="E15:F15"/>
    <mergeCell ref="G15:H15"/>
    <mergeCell ref="I15:J15"/>
    <mergeCell ref="K15:L15"/>
    <mergeCell ref="M15:N15"/>
    <mergeCell ref="E16:F16"/>
    <mergeCell ref="G16:H16"/>
    <mergeCell ref="I16:J16"/>
    <mergeCell ref="K16:L16"/>
    <mergeCell ref="M16:N16"/>
    <mergeCell ref="B20:B21"/>
    <mergeCell ref="E20:F20"/>
    <mergeCell ref="G20:H20"/>
    <mergeCell ref="I20:J20"/>
    <mergeCell ref="K20:L20"/>
    <mergeCell ref="E17:F17"/>
    <mergeCell ref="G17:H17"/>
    <mergeCell ref="I17:J17"/>
    <mergeCell ref="K17:L17"/>
    <mergeCell ref="M20:N20"/>
    <mergeCell ref="E21:F21"/>
    <mergeCell ref="G21:H21"/>
    <mergeCell ref="I21:J21"/>
    <mergeCell ref="K21:L21"/>
    <mergeCell ref="M21:N21"/>
    <mergeCell ref="E19:F19"/>
    <mergeCell ref="G19:H19"/>
    <mergeCell ref="I19:J19"/>
    <mergeCell ref="K19:L19"/>
    <mergeCell ref="M19:N19"/>
    <mergeCell ref="E22:F22"/>
    <mergeCell ref="G22:H22"/>
    <mergeCell ref="I22:J22"/>
    <mergeCell ref="K22:L22"/>
    <mergeCell ref="M22:N22"/>
    <mergeCell ref="E23:F23"/>
    <mergeCell ref="G23:H23"/>
    <mergeCell ref="I23:J23"/>
    <mergeCell ref="K23:L23"/>
    <mergeCell ref="M23:N23"/>
    <mergeCell ref="B27:B28"/>
    <mergeCell ref="E27:F27"/>
    <mergeCell ref="G27:H27"/>
    <mergeCell ref="I27:J27"/>
    <mergeCell ref="K27:L27"/>
    <mergeCell ref="C24:N24"/>
    <mergeCell ref="E25:F25"/>
    <mergeCell ref="G25:H25"/>
    <mergeCell ref="I25:J25"/>
    <mergeCell ref="K25:L25"/>
    <mergeCell ref="M25:N25"/>
    <mergeCell ref="M27:N27"/>
    <mergeCell ref="E28:F28"/>
    <mergeCell ref="G28:H28"/>
    <mergeCell ref="I28:J28"/>
    <mergeCell ref="K28:L28"/>
    <mergeCell ref="M28:N28"/>
    <mergeCell ref="E26:F26"/>
    <mergeCell ref="G26:H26"/>
    <mergeCell ref="I26:J26"/>
    <mergeCell ref="K26:L26"/>
    <mergeCell ref="M26:N26"/>
    <mergeCell ref="E29:F29"/>
    <mergeCell ref="G29:H29"/>
    <mergeCell ref="I29:J29"/>
    <mergeCell ref="K29:L29"/>
    <mergeCell ref="M29:N29"/>
    <mergeCell ref="E30:F30"/>
    <mergeCell ref="G30:H30"/>
    <mergeCell ref="I30:J30"/>
    <mergeCell ref="K30:L30"/>
    <mergeCell ref="M30:N30"/>
    <mergeCell ref="C45:M45"/>
    <mergeCell ref="C39:M39"/>
    <mergeCell ref="C40:M40"/>
    <mergeCell ref="C41:M41"/>
    <mergeCell ref="C42:M42"/>
    <mergeCell ref="C43:M43"/>
    <mergeCell ref="C44:M44"/>
    <mergeCell ref="B31:N33"/>
    <mergeCell ref="C34:M34"/>
    <mergeCell ref="C35:M35"/>
    <mergeCell ref="C36:M36"/>
    <mergeCell ref="C37:M37"/>
    <mergeCell ref="C38:M3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C96C76ABED4B943BB40AC91FD0C9E7A" ma:contentTypeVersion="12" ma:contentTypeDescription="Create a new document." ma:contentTypeScope="" ma:versionID="74f246d6aef308f6258be8c3238d10a4">
  <xsd:schema xmlns:xsd="http://www.w3.org/2001/XMLSchema" xmlns:xs="http://www.w3.org/2001/XMLSchema" xmlns:p="http://schemas.microsoft.com/office/2006/metadata/properties" xmlns:ns2="edf1bb7f-9e5c-425c-bdd0-92a00c7bb425" xmlns:ns3="daa96db7-a071-4fd7-93c6-5ecd7fe440f5" targetNamespace="http://schemas.microsoft.com/office/2006/metadata/properties" ma:root="true" ma:fieldsID="c3243121ad188132f99872466c98fc3e" ns2:_="" ns3:_="">
    <xsd:import namespace="edf1bb7f-9e5c-425c-bdd0-92a00c7bb425"/>
    <xsd:import namespace="daa96db7-a071-4fd7-93c6-5ecd7fe440f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f1bb7f-9e5c-425c-bdd0-92a00c7bb4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90f6ed3-d9af-488d-b9b1-267f86f6595d"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aa96db7-a071-4fd7-93c6-5ecd7fe440f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b2cd0d38-1a00-43bf-a1f2-7068d5f6c098}" ma:internalName="TaxCatchAll" ma:showField="CatchAllData" ma:web="daa96db7-a071-4fd7-93c6-5ecd7fe440f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df1bb7f-9e5c-425c-bdd0-92a00c7bb425">
      <Terms xmlns="http://schemas.microsoft.com/office/infopath/2007/PartnerControls"/>
    </lcf76f155ced4ddcb4097134ff3c332f>
    <TaxCatchAll xmlns="daa96db7-a071-4fd7-93c6-5ecd7fe440f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970AC9-88BA-419F-BA7E-671341EFBC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f1bb7f-9e5c-425c-bdd0-92a00c7bb425"/>
    <ds:schemaRef ds:uri="daa96db7-a071-4fd7-93c6-5ecd7fe440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0B71BA9-4B00-4C5A-A91C-5F1DDC006073}">
  <ds:schemaRefs>
    <ds:schemaRef ds:uri="http://schemas.microsoft.com/office/2006/metadata/properties"/>
    <ds:schemaRef ds:uri="http://schemas.microsoft.com/office/infopath/2007/PartnerControls"/>
    <ds:schemaRef ds:uri="edf1bb7f-9e5c-425c-bdd0-92a00c7bb425"/>
    <ds:schemaRef ds:uri="daa96db7-a071-4fd7-93c6-5ecd7fe440f5"/>
  </ds:schemaRefs>
</ds:datastoreItem>
</file>

<file path=customXml/itemProps3.xml><?xml version="1.0" encoding="utf-8"?>
<ds:datastoreItem xmlns:ds="http://schemas.openxmlformats.org/officeDocument/2006/customXml" ds:itemID="{C4C1A086-BD2C-4594-BBE6-1AC6F8486FF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Variable (Multi Year)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Pradeep AN</dc:creator>
  <cp:lastModifiedBy>Pradeep AN</cp:lastModifiedBy>
  <dcterms:created xsi:type="dcterms:W3CDTF">2024-11-20T07:01:37Z</dcterms:created>
  <dcterms:modified xsi:type="dcterms:W3CDTF">2024-11-20T07:14:02Z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0x010100FC96C76ABED4B943BB40AC91FD0C9E7A</vt:lpwstr>
  </property>
</Properties>
</file>